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p\Desktop\ya\nmi\today task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C40" i="1"/>
  <c r="B34" i="1"/>
  <c r="L20" i="1"/>
  <c r="L23" i="1" s="1"/>
  <c r="J20" i="1"/>
  <c r="J23" i="1" s="1"/>
  <c r="H20" i="1"/>
  <c r="H23" i="1" s="1"/>
  <c r="F20" i="1"/>
  <c r="F23" i="1" s="1"/>
  <c r="D20" i="1"/>
  <c r="D23" i="1" s="1"/>
  <c r="B20" i="1"/>
  <c r="B23" i="1" s="1"/>
  <c r="M18" i="1"/>
  <c r="K18" i="1"/>
  <c r="I18" i="1"/>
  <c r="G18" i="1"/>
  <c r="E18" i="1"/>
  <c r="C18" i="1"/>
  <c r="M17" i="1"/>
  <c r="K17" i="1"/>
  <c r="I17" i="1"/>
  <c r="G17" i="1"/>
  <c r="E17" i="1"/>
  <c r="C17" i="1"/>
  <c r="M16" i="1"/>
  <c r="K16" i="1"/>
  <c r="I16" i="1"/>
  <c r="G16" i="1"/>
  <c r="E16" i="1"/>
  <c r="C16" i="1"/>
  <c r="M15" i="1"/>
  <c r="K15" i="1"/>
  <c r="I15" i="1"/>
  <c r="G15" i="1"/>
  <c r="E15" i="1"/>
  <c r="C15" i="1"/>
  <c r="M14" i="1"/>
  <c r="K14" i="1"/>
  <c r="I14" i="1"/>
  <c r="G14" i="1"/>
  <c r="E14" i="1"/>
  <c r="C14" i="1"/>
  <c r="M13" i="1"/>
  <c r="K13" i="1"/>
  <c r="I13" i="1"/>
  <c r="G13" i="1"/>
  <c r="E13" i="1"/>
  <c r="C13" i="1"/>
  <c r="M12" i="1"/>
  <c r="K12" i="1"/>
  <c r="I12" i="1"/>
  <c r="G12" i="1"/>
  <c r="E12" i="1"/>
  <c r="C12" i="1"/>
  <c r="M11" i="1"/>
  <c r="K11" i="1"/>
  <c r="I11" i="1"/>
  <c r="G11" i="1"/>
  <c r="E11" i="1"/>
  <c r="C11" i="1"/>
  <c r="M10" i="1"/>
  <c r="K10" i="1"/>
  <c r="I10" i="1"/>
  <c r="G10" i="1"/>
  <c r="E10" i="1"/>
  <c r="C10" i="1"/>
  <c r="M9" i="1"/>
  <c r="K9" i="1"/>
  <c r="I9" i="1"/>
  <c r="G9" i="1"/>
  <c r="E9" i="1"/>
  <c r="C9" i="1"/>
  <c r="M8" i="1"/>
  <c r="K8" i="1"/>
  <c r="I8" i="1"/>
  <c r="G8" i="1"/>
  <c r="E8" i="1"/>
  <c r="C8" i="1"/>
  <c r="M7" i="1"/>
  <c r="M20" i="1" s="1"/>
  <c r="K7" i="1"/>
  <c r="K20" i="1" s="1"/>
  <c r="I7" i="1"/>
  <c r="G7" i="1"/>
  <c r="E7" i="1"/>
  <c r="C7" i="1"/>
  <c r="E40" i="1" l="1"/>
  <c r="D40" i="1"/>
  <c r="C20" i="1"/>
  <c r="C23" i="1" s="1"/>
  <c r="G20" i="1"/>
  <c r="E20" i="1"/>
  <c r="I20" i="1"/>
  <c r="C27" i="1"/>
  <c r="B29" i="1"/>
  <c r="B40" i="1" l="1"/>
  <c r="E22" i="1"/>
  <c r="E23" i="1" s="1"/>
  <c r="E24" i="1" s="1"/>
  <c r="G22" i="1" s="1"/>
  <c r="G23" i="1" s="1"/>
  <c r="G27" i="1" s="1"/>
  <c r="B37" i="1"/>
  <c r="B38" i="1" s="1"/>
  <c r="B41" i="1" s="1"/>
  <c r="E27" i="1" l="1"/>
  <c r="G24" i="1"/>
  <c r="I22" i="1" s="1"/>
  <c r="I23" i="1" s="1"/>
  <c r="I27" i="1" s="1"/>
  <c r="I24" i="1" l="1"/>
  <c r="K22" i="1" s="1"/>
  <c r="K23" i="1" s="1"/>
  <c r="K27" i="1" s="1"/>
  <c r="K24" i="1" l="1"/>
  <c r="M22" i="1" s="1"/>
  <c r="M23" i="1" s="1"/>
  <c r="M24" i="1" l="1"/>
  <c r="M27" i="1"/>
  <c r="N23" i="1"/>
  <c r="B30" i="1"/>
  <c r="B31" i="1" s="1"/>
</calcChain>
</file>

<file path=xl/sharedStrings.xml><?xml version="1.0" encoding="utf-8"?>
<sst xmlns="http://schemas.openxmlformats.org/spreadsheetml/2006/main" count="52" uniqueCount="40">
  <si>
    <t>Month</t>
  </si>
  <si>
    <t>Contribution</t>
  </si>
  <si>
    <t>Dividend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</si>
  <si>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</si>
  <si>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</si>
  <si>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</si>
  <si>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</si>
  <si>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</si>
  <si>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</si>
  <si>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</si>
  <si>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</si>
  <si>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</si>
  <si>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</si>
  <si>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</si>
  <si>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</si>
  <si>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</si>
  <si>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Rollover Capital</t>
  </si>
  <si>
    <t>Total Dividend</t>
  </si>
  <si>
    <t>Total Capital + Dividend</t>
  </si>
  <si>
    <t>As per HDMF Website</t>
  </si>
  <si>
    <t>Variance</t>
  </si>
  <si>
    <t>Total Contribution</t>
  </si>
  <si>
    <t>TOTAL PAYOUT</t>
  </si>
  <si>
    <t>First Contribution</t>
  </si>
  <si>
    <t>MATURITY</t>
  </si>
  <si>
    <t>Target Amount</t>
  </si>
  <si>
    <t>Total as of today</t>
  </si>
  <si>
    <t>Balance</t>
  </si>
  <si>
    <t># of Year</t>
  </si>
  <si>
    <t># of Months</t>
  </si>
  <si>
    <t>Remaining months</t>
  </si>
  <si>
    <t>Est. monthly</t>
  </si>
  <si>
    <t>&lt;== change your start date</t>
  </si>
  <si>
    <t>&lt;== put your target amount to invest</t>
  </si>
  <si>
    <t>&lt;== don’t change anything</t>
  </si>
  <si>
    <t>&lt;== for checking, manually put dividend added in Pagibig Fund portal</t>
  </si>
  <si>
    <t>&lt;== add monthly contributions</t>
  </si>
  <si>
    <t>&lt;== change the year if you've started your savings earlier then 2022</t>
  </si>
  <si>
    <t>PAG-IBIG FUND MP2 CALCULATOR</t>
  </si>
  <si>
    <t>&lt;== add dividend rate for 2022 onwards.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</si>
</sst>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C09]dd\-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35"/>
      <color rgb="FFFFFF0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i/>
      <sz val="10"/>
      <color rgb="FFFFFF00"/>
      <name val="Calibri"/>
      <family val="2"/>
      <scheme val="minor"/>
    </font>
    <font>
      <sz val="10"/>
      <color rgb="FFFFFF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FFFF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43" fontId="2" fillId="0" borderId="0" xfId="1" applyFont="1"/>
    <xf numFmtId="0" fontId="3" fillId="0" borderId="1" xfId="0" applyFont="1" applyBorder="1"/>
    <xf numFmtId="43" fontId="2" fillId="0" borderId="0" xfId="0" applyNumberFormat="1" applyFont="1"/>
    <xf numFmtId="0" fontId="3" fillId="2" borderId="1" xfId="0" applyFont="1" applyFill="1" applyBorder="1"/>
    <xf numFmtId="43" fontId="3" fillId="2" borderId="1" xfId="0" applyNumberFormat="1" applyFont="1" applyFill="1" applyBorder="1"/>
    <xf numFmtId="43" fontId="3" fillId="3" borderId="0" xfId="0" applyNumberFormat="1" applyFont="1" applyFill="1"/>
    <xf numFmtId="0" fontId="4" fillId="0" borderId="0" xfId="0" applyFont="1"/>
    <xf numFmtId="43" fontId="4" fillId="0" borderId="0" xfId="0" applyNumberFormat="1" applyFont="1"/>
    <xf numFmtId="164" fontId="2" fillId="0" borderId="0" xfId="0" applyNumberFormat="1" applyFont="1"/>
    <xf numFmtId="0" fontId="5" fillId="0" borderId="0" xfId="0" applyFont="1"/>
    <xf numFmtId="0" fontId="3" fillId="4" borderId="0" xfId="0" applyFont="1" applyFill="1"/>
    <xf numFmtId="43" fontId="3" fillId="4" borderId="0" xfId="1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14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3" fontId="2" fillId="5" borderId="0" xfId="1" applyFont="1" applyFill="1"/>
    <xf numFmtId="164" fontId="2" fillId="5" borderId="0" xfId="0" applyNumberFormat="1" applyFont="1" applyFill="1"/>
    <xf numFmtId="0" fontId="4" fillId="5" borderId="0" xfId="0" applyFont="1" applyFill="1"/>
    <xf numFmtId="43" fontId="4" fillId="5" borderId="0" xfId="1" applyFont="1" applyFill="1"/>
    <xf numFmtId="0" fontId="2" fillId="7" borderId="0" xfId="0" applyFont="1" applyFill="1"/>
    <xf numFmtId="0" fontId="9" fillId="7" borderId="0" xfId="0" quotePrefix="1" applyFont="1" applyFill="1"/>
    <xf numFmtId="0" fontId="10" fillId="7" borderId="0" xfId="0" applyFont="1" applyFill="1"/>
    <xf numFmtId="0" fontId="3" fillId="11" borderId="2" xfId="0" applyFont="1" applyFill="1" applyBorder="1"/>
    <xf numFmtId="43" fontId="12" fillId="7" borderId="1" xfId="1" applyFont="1" applyFill="1" applyBorder="1"/>
    <xf numFmtId="43" fontId="3" fillId="13" borderId="1" xfId="1" applyFont="1" applyFill="1" applyBorder="1"/>
    <xf numFmtId="43" fontId="11" fillId="13" borderId="1" xfId="1" applyFont="1" applyFill="1" applyBorder="1"/>
    <xf numFmtId="43" fontId="13" fillId="13" borderId="1" xfId="1" applyFont="1" applyFill="1" applyBorder="1"/>
    <xf numFmtId="0" fontId="2" fillId="2" borderId="11" xfId="0" applyFont="1" applyFill="1" applyBorder="1"/>
    <xf numFmtId="0" fontId="3" fillId="2" borderId="2" xfId="0" applyFont="1" applyFill="1" applyBorder="1" applyAlignment="1">
      <alignment horizontal="center"/>
    </xf>
    <xf numFmtId="43" fontId="2" fillId="9" borderId="0" xfId="1" applyFont="1" applyFill="1"/>
    <xf numFmtId="10" fontId="3" fillId="10" borderId="0" xfId="2" applyNumberFormat="1" applyFont="1" applyFill="1" applyAlignment="1">
      <alignment horizontal="center"/>
    </xf>
    <xf numFmtId="0" fontId="3" fillId="7" borderId="0" xfId="0" applyFont="1" applyFill="1"/>
    <xf numFmtId="0" fontId="3" fillId="2" borderId="12" xfId="0" applyFont="1" applyFill="1" applyBorder="1" applyAlignment="1">
      <alignment horizontal="center"/>
    </xf>
    <xf numFmtId="9" fontId="3" fillId="8" borderId="0" xfId="2" applyFont="1" applyFill="1" applyAlignment="1">
      <alignment horizontal="center"/>
    </xf>
    <xf numFmtId="10" fontId="3" fillId="8" borderId="0" xfId="2" applyNumberFormat="1" applyFont="1" applyFill="1" applyAlignment="1">
      <alignment horizontal="center"/>
    </xf>
    <xf numFmtId="0" fontId="2" fillId="14" borderId="0" xfId="0" applyFont="1" applyFill="1"/>
    <xf numFmtId="0" fontId="3" fillId="12" borderId="0" xfId="0" applyFont="1" applyFill="1"/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8" fillId="7" borderId="0" xfId="0" quotePrefix="1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8" fillId="7" borderId="0" xfId="0" quotePrefix="1" applyFont="1" applyFill="1" applyAlignment="1">
      <alignment horizontal="center" wrapText="1"/>
    </xf>
    <xf numFmtId="0" fontId="8" fillId="7" borderId="0" xfId="0" applyFont="1" applyFill="1" applyAlignment="1">
      <alignment horizontal="center" wrapText="1"/>
    </xf>
    <xf numFmtId="0" fontId="14" fillId="7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A7" workbookViewId="0">
      <selection activeCell="E29" sqref="E29"/>
    </sheetView>
  </sheetViews>
  <sheetFormatPr defaultRowHeight="12.75" x14ac:dyDescent="0.2"/>
  <cols>
    <col min="1" max="1" width="21.140625" style="1" customWidth="1"/>
    <col min="2" max="2" width="13.28515625" style="1" customWidth="1"/>
    <col min="3" max="13" width="15.140625" style="1" customWidth="1"/>
    <col min="14" max="14" width="14.7109375" style="1" customWidth="1"/>
    <col min="15" max="16384" width="9.140625" style="1"/>
  </cols>
  <sheetData>
    <row r="1" spans="1:19" x14ac:dyDescent="0.2">
      <c r="A1" s="42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9" x14ac:dyDescent="0.2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9" ht="13.5" thickBot="1" x14ac:dyDescent="0.25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</row>
    <row r="4" spans="1:19" ht="13.5" thickBot="1" x14ac:dyDescent="0.25">
      <c r="A4" s="32"/>
      <c r="B4" s="51">
        <v>2022</v>
      </c>
      <c r="C4" s="52"/>
      <c r="D4" s="51">
        <v>2023</v>
      </c>
      <c r="E4" s="52"/>
      <c r="F4" s="51">
        <v>2024</v>
      </c>
      <c r="G4" s="52"/>
      <c r="H4" s="51">
        <v>2025</v>
      </c>
      <c r="I4" s="52"/>
      <c r="J4" s="51">
        <v>2026</v>
      </c>
      <c r="K4" s="52"/>
      <c r="L4" s="51">
        <v>2027</v>
      </c>
      <c r="M4" s="52"/>
      <c r="N4" s="25" t="s">
        <v>37</v>
      </c>
      <c r="O4" s="26"/>
      <c r="P4" s="26"/>
      <c r="Q4" s="26"/>
      <c r="R4" s="26"/>
      <c r="S4" s="24"/>
    </row>
    <row r="5" spans="1:19" ht="13.5" thickBot="1" x14ac:dyDescent="0.25">
      <c r="A5" s="37" t="s">
        <v>0</v>
      </c>
      <c r="B5" s="33" t="s">
        <v>1</v>
      </c>
      <c r="C5" s="33" t="s">
        <v>2</v>
      </c>
      <c r="D5" s="33" t="s">
        <v>1</v>
      </c>
      <c r="E5" s="33" t="s">
        <v>2</v>
      </c>
      <c r="F5" s="33" t="s">
        <v>1</v>
      </c>
      <c r="G5" s="33" t="s">
        <v>2</v>
      </c>
      <c r="H5" s="33" t="s">
        <v>1</v>
      </c>
      <c r="I5" s="33" t="s">
        <v>2</v>
      </c>
      <c r="J5" s="33" t="s">
        <v>1</v>
      </c>
      <c r="K5" s="33" t="s">
        <v>2</v>
      </c>
      <c r="L5" s="33" t="s">
        <v>1</v>
      </c>
      <c r="M5" s="33" t="s">
        <v>2</v>
      </c>
    </row>
    <row r="6" spans="1:19" ht="13.5" thickBot="1" x14ac:dyDescent="0.25">
      <c r="A6" s="36"/>
      <c r="B6" s="38"/>
      <c r="C6" s="35">
        <v>7.2300000000000003E-2</v>
      </c>
      <c r="D6" s="38"/>
      <c r="E6" s="35"/>
      <c r="F6" s="39"/>
      <c r="G6" s="35"/>
      <c r="H6" s="38"/>
      <c r="I6" s="35"/>
      <c r="J6" s="38"/>
      <c r="K6" s="35"/>
      <c r="L6" s="38"/>
      <c r="M6" s="35"/>
      <c r="N6" s="25" t="s">
        <v>39</v>
      </c>
      <c r="O6" s="26"/>
      <c r="P6" s="26"/>
    </row>
    <row r="7" spans="1:19" ht="13.5" thickBot="1" x14ac:dyDescent="0.25">
      <c r="A7" s="27" t="s">
        <v>3</v>
      </c>
      <c r="B7" s="20">
        <v>1000</v>
      </c>
      <c r="C7" s="34">
        <f>B7*C6*(12/12)</f>
        <v>72.3</v>
      </c>
      <c r="D7" s="20"/>
      <c r="E7" s="34">
        <f>D7*E6*(12/12)</f>
        <v>0</v>
      </c>
      <c r="F7" s="20"/>
      <c r="G7" s="34">
        <f>F7*G6*(12/12)</f>
        <v>0</v>
      </c>
      <c r="H7" s="20"/>
      <c r="I7" s="34">
        <f>H7*I6*(12/12)</f>
        <v>0</v>
      </c>
      <c r="J7" s="20"/>
      <c r="K7" s="34">
        <f>J7*K6*(12/12)</f>
        <v>0</v>
      </c>
      <c r="L7" s="20"/>
      <c r="M7" s="34">
        <f>L7*M6*(12/12)</f>
        <v>0</v>
      </c>
      <c r="N7" s="53" t="s">
        <v>36</v>
      </c>
    </row>
    <row r="8" spans="1:19" ht="13.5" thickBot="1" x14ac:dyDescent="0.25">
      <c r="A8" s="27" t="s">
        <v>4</v>
      </c>
      <c r="B8" s="20">
        <v>1000</v>
      </c>
      <c r="C8" s="34">
        <f>B8*C6*(11/12)</f>
        <v>66.274999999999991</v>
      </c>
      <c r="D8" s="20"/>
      <c r="E8" s="34">
        <f>D8*E6*(11/12)</f>
        <v>0</v>
      </c>
      <c r="F8" s="20"/>
      <c r="G8" s="34">
        <f>F8*G6*(11/12)</f>
        <v>0</v>
      </c>
      <c r="H8" s="20"/>
      <c r="I8" s="34">
        <f>H8*I6*(11/12)</f>
        <v>0</v>
      </c>
      <c r="J8" s="20"/>
      <c r="K8" s="34">
        <f>J8*K6*(11/12)</f>
        <v>0</v>
      </c>
      <c r="L8" s="20"/>
      <c r="M8" s="34">
        <f>L8*M6*(11/12)</f>
        <v>0</v>
      </c>
      <c r="N8" s="54"/>
    </row>
    <row r="9" spans="1:19" ht="13.5" thickBot="1" x14ac:dyDescent="0.25">
      <c r="A9" s="27" t="s">
        <v>5</v>
      </c>
      <c r="B9" s="20">
        <v>1000</v>
      </c>
      <c r="C9" s="34">
        <f>B9*C6*(10/12)</f>
        <v>60.25</v>
      </c>
      <c r="D9" s="20"/>
      <c r="E9" s="34">
        <f>D9*E6*(10/12)</f>
        <v>0</v>
      </c>
      <c r="F9" s="20"/>
      <c r="G9" s="34">
        <f>F9*G6*(10/12)</f>
        <v>0</v>
      </c>
      <c r="H9" s="20"/>
      <c r="I9" s="34">
        <f>H9*I6*(10/12)</f>
        <v>0</v>
      </c>
      <c r="J9" s="20"/>
      <c r="K9" s="34">
        <f>J9*K6*(10/12)</f>
        <v>0</v>
      </c>
      <c r="L9" s="20"/>
      <c r="M9" s="34">
        <f>L9*M6*(10/12)</f>
        <v>0</v>
      </c>
      <c r="N9" s="54"/>
    </row>
    <row r="10" spans="1:19" ht="13.5" thickBot="1" x14ac:dyDescent="0.25">
      <c r="A10" s="27" t="s">
        <v>6</v>
      </c>
      <c r="B10" s="20">
        <v>1000</v>
      </c>
      <c r="C10" s="34">
        <f>B10*C6*(9/12)</f>
        <v>54.224999999999994</v>
      </c>
      <c r="D10" s="20"/>
      <c r="E10" s="34">
        <f>D10*E6*(9/12)</f>
        <v>0</v>
      </c>
      <c r="F10" s="20"/>
      <c r="G10" s="34">
        <f>F10*G6*(9/12)</f>
        <v>0</v>
      </c>
      <c r="H10" s="20"/>
      <c r="I10" s="34">
        <f>H10*I6*(9/12)</f>
        <v>0</v>
      </c>
      <c r="J10" s="20"/>
      <c r="K10" s="34">
        <f>J10*K6*(9/12)</f>
        <v>0</v>
      </c>
      <c r="L10" s="20"/>
      <c r="M10" s="34">
        <f>L10*M6*(9/12)</f>
        <v>0</v>
      </c>
      <c r="N10" s="54"/>
    </row>
    <row r="11" spans="1:19" ht="13.5" thickBot="1" x14ac:dyDescent="0.25">
      <c r="A11" s="27" t="s">
        <v>7</v>
      </c>
      <c r="B11" s="20">
        <v>1000</v>
      </c>
      <c r="C11" s="34">
        <f>B11*C6*(8/12)</f>
        <v>48.199999999999996</v>
      </c>
      <c r="D11" s="20"/>
      <c r="E11" s="34">
        <f>D11*E6*(8/12)</f>
        <v>0</v>
      </c>
      <c r="F11" s="20"/>
      <c r="G11" s="34">
        <f>F11*G6*(8/12)</f>
        <v>0</v>
      </c>
      <c r="H11" s="20"/>
      <c r="I11" s="34">
        <f>H11*I6*(8/12)</f>
        <v>0</v>
      </c>
      <c r="J11" s="20"/>
      <c r="K11" s="34">
        <f>J11*K6*(8/12)</f>
        <v>0</v>
      </c>
      <c r="L11" s="20"/>
      <c r="M11" s="34">
        <f>L11*M6*(8/12)</f>
        <v>0</v>
      </c>
      <c r="N11" s="54"/>
    </row>
    <row r="12" spans="1:19" ht="13.5" thickBot="1" x14ac:dyDescent="0.25">
      <c r="A12" s="27" t="s">
        <v>8</v>
      </c>
      <c r="B12" s="20">
        <v>1000</v>
      </c>
      <c r="C12" s="34">
        <f>B12*C6*(7/12)</f>
        <v>42.175000000000004</v>
      </c>
      <c r="D12" s="20"/>
      <c r="E12" s="34">
        <f>D12*E6*(7/12)</f>
        <v>0</v>
      </c>
      <c r="F12" s="20"/>
      <c r="G12" s="34">
        <f>F12*G6*(7/12)</f>
        <v>0</v>
      </c>
      <c r="H12" s="20"/>
      <c r="I12" s="34">
        <f>H12*I6*(7/12)</f>
        <v>0</v>
      </c>
      <c r="J12" s="20"/>
      <c r="K12" s="34">
        <f>J12*K6*(7/12)</f>
        <v>0</v>
      </c>
      <c r="L12" s="20"/>
      <c r="M12" s="34">
        <f>L12*M6*(7/12)</f>
        <v>0</v>
      </c>
      <c r="N12" s="54"/>
    </row>
    <row r="13" spans="1:19" ht="13.5" thickBot="1" x14ac:dyDescent="0.25">
      <c r="A13" s="27" t="s">
        <v>9</v>
      </c>
      <c r="B13" s="20"/>
      <c r="C13" s="34">
        <f>B13*C6*(6/12)</f>
        <v>0</v>
      </c>
      <c r="D13" s="20"/>
      <c r="E13" s="34">
        <f>D13*E6*(6/12)</f>
        <v>0</v>
      </c>
      <c r="F13" s="20"/>
      <c r="G13" s="34">
        <f>F13*G6*(6/12)</f>
        <v>0</v>
      </c>
      <c r="H13" s="20"/>
      <c r="I13" s="34">
        <f>H13*I6*(6/12)</f>
        <v>0</v>
      </c>
      <c r="J13" s="20"/>
      <c r="K13" s="34">
        <f>J13*K6*(6/12)</f>
        <v>0</v>
      </c>
      <c r="L13" s="20"/>
      <c r="M13" s="34">
        <f>L13*M6*(6/12)</f>
        <v>0</v>
      </c>
      <c r="N13" s="54"/>
    </row>
    <row r="14" spans="1:19" ht="13.5" thickBot="1" x14ac:dyDescent="0.25">
      <c r="A14" s="27" t="s">
        <v>10</v>
      </c>
      <c r="B14" s="20"/>
      <c r="C14" s="34">
        <f>B14*C6*(5/12)</f>
        <v>0</v>
      </c>
      <c r="D14" s="20"/>
      <c r="E14" s="34">
        <f>D14*E6*(5/12)</f>
        <v>0</v>
      </c>
      <c r="F14" s="20"/>
      <c r="G14" s="34">
        <f>F14*G6*(5/12)</f>
        <v>0</v>
      </c>
      <c r="H14" s="20"/>
      <c r="I14" s="34">
        <f>H14*I6*(5/12)</f>
        <v>0</v>
      </c>
      <c r="J14" s="20"/>
      <c r="K14" s="34">
        <f>J14*K6*(5/12)</f>
        <v>0</v>
      </c>
      <c r="L14" s="20"/>
      <c r="M14" s="34">
        <f>L14*M6*(5/12)</f>
        <v>0</v>
      </c>
      <c r="N14" s="54"/>
    </row>
    <row r="15" spans="1:19" ht="13.5" thickBot="1" x14ac:dyDescent="0.25">
      <c r="A15" s="27" t="s">
        <v>11</v>
      </c>
      <c r="B15" s="20"/>
      <c r="C15" s="34">
        <f>B15*C6*(4/12)</f>
        <v>0</v>
      </c>
      <c r="D15" s="20"/>
      <c r="E15" s="34">
        <f>D15*E6*(4/12)</f>
        <v>0</v>
      </c>
      <c r="F15" s="20"/>
      <c r="G15" s="34">
        <f>F15*G6*(4/12)</f>
        <v>0</v>
      </c>
      <c r="H15" s="20"/>
      <c r="I15" s="34">
        <f>H15*I6*(4/12)</f>
        <v>0</v>
      </c>
      <c r="J15" s="20"/>
      <c r="K15" s="34">
        <f>J15*K6*(4/12)</f>
        <v>0</v>
      </c>
      <c r="L15" s="20"/>
      <c r="M15" s="34">
        <f>L15*M6*(4/12)</f>
        <v>0</v>
      </c>
      <c r="N15" s="54"/>
    </row>
    <row r="16" spans="1:19" ht="13.5" thickBot="1" x14ac:dyDescent="0.25">
      <c r="A16" s="27" t="s">
        <v>12</v>
      </c>
      <c r="B16" s="20"/>
      <c r="C16" s="34">
        <f>B16*C6*(3/12)</f>
        <v>0</v>
      </c>
      <c r="D16" s="20"/>
      <c r="E16" s="34">
        <f>D16*E6*(3/12)</f>
        <v>0</v>
      </c>
      <c r="F16" s="20"/>
      <c r="G16" s="34">
        <f>F16*G6*(3/12)</f>
        <v>0</v>
      </c>
      <c r="H16" s="20"/>
      <c r="I16" s="34">
        <f>H16*I6*(3/12)</f>
        <v>0</v>
      </c>
      <c r="J16" s="20"/>
      <c r="K16" s="34">
        <f>J16*K6*(3/12)</f>
        <v>0</v>
      </c>
      <c r="L16" s="20"/>
      <c r="M16" s="34">
        <f>L16*M6*(3/12)</f>
        <v>0</v>
      </c>
      <c r="N16" s="54"/>
    </row>
    <row r="17" spans="1:19" ht="13.5" thickBot="1" x14ac:dyDescent="0.25">
      <c r="A17" s="27" t="s">
        <v>13</v>
      </c>
      <c r="B17" s="20"/>
      <c r="C17" s="34">
        <f>B17*C6*(2/12)</f>
        <v>0</v>
      </c>
      <c r="D17" s="20"/>
      <c r="E17" s="34">
        <f>D17*E6*(2/12)</f>
        <v>0</v>
      </c>
      <c r="F17" s="20"/>
      <c r="G17" s="34">
        <f>F17*G6*(2/12)</f>
        <v>0</v>
      </c>
      <c r="H17" s="20"/>
      <c r="I17" s="34">
        <f>H17*I6*(2/12)</f>
        <v>0</v>
      </c>
      <c r="J17" s="20"/>
      <c r="K17" s="34">
        <f>J17*K6*(2/12)</f>
        <v>0</v>
      </c>
      <c r="L17" s="20"/>
      <c r="M17" s="34">
        <f>L17*M6*(2/12)</f>
        <v>0</v>
      </c>
      <c r="N17" s="54"/>
    </row>
    <row r="18" spans="1:19" ht="13.5" thickBot="1" x14ac:dyDescent="0.25">
      <c r="A18" s="27" t="s">
        <v>14</v>
      </c>
      <c r="B18" s="20"/>
      <c r="C18" s="34">
        <f>B18*C6*(1/12)</f>
        <v>0</v>
      </c>
      <c r="D18" s="20"/>
      <c r="E18" s="34">
        <f>D18*E6*(1/12)</f>
        <v>0</v>
      </c>
      <c r="F18" s="20"/>
      <c r="G18" s="34">
        <f>F18*G6*(1/12)</f>
        <v>0</v>
      </c>
      <c r="H18" s="20"/>
      <c r="I18" s="34">
        <f>H18*I6*(1/12)</f>
        <v>0</v>
      </c>
      <c r="J18" s="20"/>
      <c r="K18" s="34">
        <f>J18*K6*(1/12)</f>
        <v>0</v>
      </c>
      <c r="L18" s="20"/>
      <c r="M18" s="34">
        <f>L18*M6*(1/12)</f>
        <v>0</v>
      </c>
      <c r="N18" s="54"/>
    </row>
    <row r="19" spans="1:19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9" ht="13.5" thickBot="1" x14ac:dyDescent="0.25">
      <c r="A20" s="4" t="s">
        <v>15</v>
      </c>
      <c r="B20" s="28">
        <f>SUM(B7:B19)</f>
        <v>6000</v>
      </c>
      <c r="C20" s="29">
        <f t="shared" ref="C20:M20" si="0">SUM(C7:C19)</f>
        <v>343.42500000000001</v>
      </c>
      <c r="D20" s="28">
        <f t="shared" si="0"/>
        <v>0</v>
      </c>
      <c r="E20" s="30">
        <f t="shared" si="0"/>
        <v>0</v>
      </c>
      <c r="F20" s="28">
        <f t="shared" si="0"/>
        <v>0</v>
      </c>
      <c r="G20" s="31">
        <f t="shared" si="0"/>
        <v>0</v>
      </c>
      <c r="H20" s="28">
        <f t="shared" si="0"/>
        <v>0</v>
      </c>
      <c r="I20" s="31">
        <f t="shared" si="0"/>
        <v>0</v>
      </c>
      <c r="J20" s="28">
        <f t="shared" si="0"/>
        <v>0</v>
      </c>
      <c r="K20" s="31">
        <f t="shared" si="0"/>
        <v>0</v>
      </c>
      <c r="L20" s="28">
        <f t="shared" si="0"/>
        <v>0</v>
      </c>
      <c r="M20" s="31">
        <f t="shared" si="0"/>
        <v>0</v>
      </c>
    </row>
    <row r="21" spans="1:19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9" x14ac:dyDescent="0.2">
      <c r="A22" s="41" t="s">
        <v>16</v>
      </c>
      <c r="E22" s="5">
        <f>(B20+C20)*E6</f>
        <v>0</v>
      </c>
      <c r="G22" s="5">
        <f>E24*G6</f>
        <v>0</v>
      </c>
      <c r="I22" s="5">
        <f>G24*I6</f>
        <v>0</v>
      </c>
      <c r="K22" s="5">
        <f>I24*K6</f>
        <v>0</v>
      </c>
      <c r="M22" s="5">
        <f>K24*M6</f>
        <v>0</v>
      </c>
    </row>
    <row r="23" spans="1:19" ht="13.5" thickBot="1" x14ac:dyDescent="0.25">
      <c r="A23" s="6" t="s">
        <v>17</v>
      </c>
      <c r="B23" s="7">
        <f>B20</f>
        <v>6000</v>
      </c>
      <c r="C23" s="7">
        <f>C20</f>
        <v>343.42500000000001</v>
      </c>
      <c r="D23" s="7">
        <f>D20</f>
        <v>0</v>
      </c>
      <c r="E23" s="7">
        <f>E20+E22</f>
        <v>0</v>
      </c>
      <c r="F23" s="7">
        <f>F20</f>
        <v>0</v>
      </c>
      <c r="G23" s="7">
        <f>G20+G22</f>
        <v>0</v>
      </c>
      <c r="H23" s="7">
        <f>H20</f>
        <v>0</v>
      </c>
      <c r="I23" s="7">
        <f>I20+I22</f>
        <v>0</v>
      </c>
      <c r="J23" s="7">
        <f>J20</f>
        <v>0</v>
      </c>
      <c r="K23" s="7">
        <f>K20+K22</f>
        <v>0</v>
      </c>
      <c r="L23" s="7">
        <f>L20</f>
        <v>0</v>
      </c>
      <c r="M23" s="7">
        <f>M20+M22</f>
        <v>0</v>
      </c>
      <c r="N23" s="8">
        <f>C23+E23+G23+I23+K23+M23</f>
        <v>343.42500000000001</v>
      </c>
    </row>
    <row r="24" spans="1:19" x14ac:dyDescent="0.2">
      <c r="A24" s="2" t="s">
        <v>18</v>
      </c>
      <c r="E24" s="8">
        <f>SUM(B23:E23)</f>
        <v>6343.4250000000002</v>
      </c>
      <c r="G24" s="8">
        <f>SUM(B23:G23)</f>
        <v>6343.4250000000002</v>
      </c>
      <c r="I24" s="8">
        <f>SUM(B23:I23)</f>
        <v>6343.4250000000002</v>
      </c>
      <c r="K24" s="8">
        <f>SUM(B23:K23)</f>
        <v>6343.4250000000002</v>
      </c>
      <c r="M24" s="8">
        <f>SUM(B23:M23)</f>
        <v>6343.4250000000002</v>
      </c>
    </row>
    <row r="26" spans="1:19" s="9" customFormat="1" x14ac:dyDescent="0.2">
      <c r="A26" s="22" t="s">
        <v>19</v>
      </c>
      <c r="B26" s="22"/>
      <c r="C26" s="22"/>
      <c r="D26" s="22"/>
      <c r="E26" s="22"/>
      <c r="F26" s="22"/>
      <c r="G26" s="23"/>
      <c r="H26" s="22"/>
      <c r="I26" s="22"/>
      <c r="J26" s="22"/>
      <c r="K26" s="22"/>
      <c r="L26" s="22"/>
      <c r="M26" s="22"/>
      <c r="N26" s="25" t="s">
        <v>35</v>
      </c>
      <c r="O26" s="57"/>
      <c r="P26" s="57"/>
      <c r="Q26" s="57"/>
      <c r="R26" s="57"/>
      <c r="S26" s="57"/>
    </row>
    <row r="27" spans="1:19" s="9" customFormat="1" x14ac:dyDescent="0.2">
      <c r="A27" s="9" t="s">
        <v>20</v>
      </c>
      <c r="C27" s="10">
        <f>C23-C26</f>
        <v>343.42500000000001</v>
      </c>
      <c r="E27" s="10">
        <f>E23-E26</f>
        <v>0</v>
      </c>
      <c r="G27" s="10">
        <f>G23-G26</f>
        <v>0</v>
      </c>
      <c r="I27" s="10">
        <f>I23-I26</f>
        <v>0</v>
      </c>
      <c r="K27" s="10">
        <f>K23-K26</f>
        <v>0</v>
      </c>
      <c r="M27" s="10">
        <f>M23-M26</f>
        <v>0</v>
      </c>
    </row>
    <row r="29" spans="1:19" x14ac:dyDescent="0.2">
      <c r="A29" s="1" t="s">
        <v>21</v>
      </c>
      <c r="B29" s="5">
        <f>B23+D23+F23+H23+J23+L23</f>
        <v>6000</v>
      </c>
    </row>
    <row r="30" spans="1:19" x14ac:dyDescent="0.2">
      <c r="A30" s="1" t="s">
        <v>17</v>
      </c>
      <c r="B30" s="5">
        <f>C23+E23+G23+I23+K23+M23</f>
        <v>343.42500000000001</v>
      </c>
      <c r="I30" s="5"/>
    </row>
    <row r="31" spans="1:19" ht="13.5" thickBot="1" x14ac:dyDescent="0.25">
      <c r="A31" s="6" t="s">
        <v>22</v>
      </c>
      <c r="B31" s="7">
        <f>SUM(B29:B30)</f>
        <v>6343.4250000000002</v>
      </c>
    </row>
    <row r="33" spans="1:7" x14ac:dyDescent="0.2">
      <c r="A33" s="1" t="s">
        <v>23</v>
      </c>
      <c r="B33" s="21">
        <v>44562</v>
      </c>
      <c r="C33" s="25" t="s">
        <v>32</v>
      </c>
      <c r="D33" s="26"/>
    </row>
    <row r="34" spans="1:7" x14ac:dyDescent="0.2">
      <c r="A34" s="12" t="s">
        <v>24</v>
      </c>
      <c r="B34" s="11">
        <f>DATE(YEAR(B33)+5,MONTH(B33),DAY(B33))</f>
        <v>46388</v>
      </c>
    </row>
    <row r="36" spans="1:7" x14ac:dyDescent="0.2">
      <c r="A36" s="1" t="s">
        <v>25</v>
      </c>
      <c r="B36" s="20">
        <v>500000</v>
      </c>
      <c r="C36" s="25" t="s">
        <v>33</v>
      </c>
      <c r="D36" s="26"/>
    </row>
    <row r="37" spans="1:7" x14ac:dyDescent="0.2">
      <c r="A37" s="1" t="s">
        <v>26</v>
      </c>
      <c r="B37" s="3">
        <f>B29</f>
        <v>6000</v>
      </c>
    </row>
    <row r="38" spans="1:7" x14ac:dyDescent="0.2">
      <c r="A38" s="13" t="s">
        <v>27</v>
      </c>
      <c r="B38" s="14">
        <f>B36-B37</f>
        <v>494000</v>
      </c>
    </row>
    <row r="39" spans="1:7" x14ac:dyDescent="0.2">
      <c r="B39" s="3"/>
      <c r="C39" s="15" t="s">
        <v>0</v>
      </c>
      <c r="D39" s="15" t="s">
        <v>28</v>
      </c>
      <c r="E39" s="15" t="s">
        <v>29</v>
      </c>
    </row>
    <row r="40" spans="1:7" x14ac:dyDescent="0.2">
      <c r="A40" s="16" t="s">
        <v>30</v>
      </c>
      <c r="B40" s="16">
        <f ca="1">(D40*12)+E40</f>
        <v>53</v>
      </c>
      <c r="C40" s="17" t="str">
        <f ca="1">TEXT(TODAY(),"MM/YYYY")</f>
        <v>07/2022</v>
      </c>
      <c r="D40" s="18">
        <f ca="1">ROUNDDOWN(YEARFRAC(C40,B34),0)</f>
        <v>4</v>
      </c>
      <c r="E40" s="19">
        <f ca="1">DATEDIF(C40,F40,"M")</f>
        <v>5</v>
      </c>
      <c r="F40" s="17">
        <f ca="1">DATE(YEAR(TODAY()),12,31)</f>
        <v>44926</v>
      </c>
      <c r="G40" s="55" t="s">
        <v>34</v>
      </c>
    </row>
    <row r="41" spans="1:7" x14ac:dyDescent="0.2">
      <c r="A41" s="16" t="s">
        <v>31</v>
      </c>
      <c r="B41" s="8">
        <f ca="1">B38/B40</f>
        <v>9320.7547169811314</v>
      </c>
      <c r="G41" s="56"/>
    </row>
  </sheetData>
  <mergeCells count="9">
    <mergeCell ref="A1:M3"/>
    <mergeCell ref="J4:K4"/>
    <mergeCell ref="L4:M4"/>
    <mergeCell ref="N7:N18"/>
    <mergeCell ref="G40:G41"/>
    <mergeCell ref="B4:C4"/>
    <mergeCell ref="D4:E4"/>
    <mergeCell ref="F4:G4"/>
    <mergeCell ref="H4:I4"/>
  </mergeCells>
  <pageMargins left="0.7" right="0.7" top="0.75" bottom="0.75" header="0.3" footer="0.3"/>
  <pageSetup orientation="portrait" r:id="rId1"/>
  <headerFooter>
    <oddFooter>&amp;C&amp;1#&amp;"Arial"&amp;6&amp;K626469Internal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Gleirica PAULINO</dc:creator>
  <cp:lastModifiedBy>Windows User</cp:lastModifiedBy>
  <dcterms:created xsi:type="dcterms:W3CDTF">2022-05-04T00:10:07Z</dcterms:created>
  <dcterms:modified xsi:type="dcterms:W3CDTF">2022-07-17T13:54:20Z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f93e5f-d3c2-49a7-ba94-15405423c204_Enabled">
    <vt:lpwstr>true</vt:lpwstr>
  </property>
  <property fmtid="{D5CDD505-2E9C-101B-9397-08002B2CF9AE}" pid="3" name="MSIP_Label_23f93e5f-d3c2-49a7-ba94-15405423c204_SetDate">
    <vt:lpwstr>2022-05-04T00:23:32Z</vt:lpwstr>
  </property>
  <property fmtid="{D5CDD505-2E9C-101B-9397-08002B2CF9AE}" pid="4" name="MSIP_Label_23f93e5f-d3c2-49a7-ba94-15405423c204_Method">
    <vt:lpwstr>Standard</vt:lpwstr>
  </property>
  <property fmtid="{D5CDD505-2E9C-101B-9397-08002B2CF9AE}" pid="5" name="MSIP_Label_23f93e5f-d3c2-49a7-ba94-15405423c204_Name">
    <vt:lpwstr>SE Internal</vt:lpwstr>
  </property>
  <property fmtid="{D5CDD505-2E9C-101B-9397-08002B2CF9AE}" pid="6" name="MSIP_Label_23f93e5f-d3c2-49a7-ba94-15405423c204_SiteId">
    <vt:lpwstr>6e51e1ad-c54b-4b39-b598-0ffe9ae68fef</vt:lpwstr>
  </property>
  <property fmtid="{D5CDD505-2E9C-101B-9397-08002B2CF9AE}" pid="7" name="MSIP_Label_23f93e5f-d3c2-49a7-ba94-15405423c204_ActionId">
    <vt:lpwstr>ab37a214-d805-4c83-b80e-b411bfcd40c5</vt:lpwstr>
  </property>
  <property fmtid="{D5CDD505-2E9C-101B-9397-08002B2CF9AE}" pid="8" name="MSIP_Label_23f93e5f-d3c2-49a7-ba94-15405423c204_ContentBits">
    <vt:lpwstr>2</vt:lpwstr>
  </property>
</Properties>
</file>